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ssc\Documents\ProDio\8 SALES\Accounting Firms\Lost Billing Revenue\"/>
    </mc:Choice>
  </mc:AlternateContent>
  <xr:revisionPtr revIDLastSave="0" documentId="13_ncr:1_{2786A8BF-643D-494D-86BD-5F1B43AC368B}" xr6:coauthVersionLast="47" xr6:coauthVersionMax="47" xr10:uidLastSave="{00000000-0000-0000-0000-000000000000}"/>
  <bookViews>
    <workbookView xWindow="28680" yWindow="-120" windowWidth="29040" windowHeight="15720" xr2:uid="{647ABFD2-6563-4931-B27D-0749DB1C0C46}"/>
  </bookViews>
  <sheets>
    <sheet name="Calculator" sheetId="4" r:id="rId1"/>
    <sheet name="Rates &amp; Currency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B16" i="4"/>
  <c r="B15" i="4"/>
  <c r="B13" i="4"/>
  <c r="G13" i="4"/>
  <c r="F13" i="4"/>
  <c r="E13" i="4"/>
  <c r="D13" i="4"/>
  <c r="C13" i="4"/>
  <c r="J23" i="4" l="1"/>
  <c r="J22" i="4"/>
  <c r="J21" i="4"/>
  <c r="J20" i="4"/>
  <c r="G14" i="4"/>
  <c r="F14" i="4"/>
  <c r="E14" i="4"/>
  <c r="D14" i="4"/>
  <c r="C14" i="4"/>
  <c r="G12" i="4"/>
  <c r="G16" i="4" s="1"/>
  <c r="F12" i="4"/>
  <c r="F16" i="4" s="1"/>
  <c r="E12" i="4"/>
  <c r="D12" i="4"/>
  <c r="C12" i="4"/>
  <c r="H10" i="4"/>
  <c r="C16" i="4" l="1"/>
  <c r="D15" i="4"/>
  <c r="E16" i="4"/>
  <c r="C15" i="4"/>
  <c r="E15" i="4"/>
  <c r="D16" i="4"/>
  <c r="F15" i="4"/>
  <c r="G15" i="4"/>
  <c r="H16" i="4" l="1"/>
  <c r="H15" i="4"/>
  <c r="H22" i="4" l="1"/>
  <c r="H23" i="4"/>
  <c r="H17" i="4"/>
  <c r="H20" i="4"/>
  <c r="H21" i="4"/>
</calcChain>
</file>

<file path=xl/sharedStrings.xml><?xml version="1.0" encoding="utf-8"?>
<sst xmlns="http://schemas.openxmlformats.org/spreadsheetml/2006/main" count="39" uniqueCount="36">
  <si>
    <t>Manager</t>
  </si>
  <si>
    <t>Partner</t>
  </si>
  <si>
    <t># of Professionals</t>
  </si>
  <si>
    <t>Junior
Accountant</t>
  </si>
  <si>
    <t>Senior
Accountant</t>
  </si>
  <si>
    <t>Average billing rate</t>
  </si>
  <si>
    <t>LEARNING HOURS</t>
  </si>
  <si>
    <t>LOST BILLING HOURS</t>
  </si>
  <si>
    <t>Senior
Associate</t>
  </si>
  <si>
    <t>% of total employees</t>
  </si>
  <si>
    <t>How much billing revenue can you save by allowing employees to learn outside of productive hours?</t>
  </si>
  <si>
    <t>How many hours per employee can be transformed into mobile audio learning?</t>
  </si>
  <si>
    <t>non-technical learning where visual training is not required</t>
  </si>
  <si>
    <t>Would you pay employees for learning during their commute</t>
  </si>
  <si>
    <t>YES</t>
  </si>
  <si>
    <t>will calculate additional salary cost for learning outside of productive hours</t>
  </si>
  <si>
    <t>Estimated salary rate as a percentage of billable hours</t>
  </si>
  <si>
    <t>estimated average salary cost as a percentage of billiable rate</t>
  </si>
  <si>
    <t>CALCULATION:</t>
  </si>
  <si>
    <t>ADDITIONAL REVENUE</t>
  </si>
  <si>
    <t>Less Salary cost</t>
  </si>
  <si>
    <t>ADDITIONAL SALARY</t>
  </si>
  <si>
    <t>NET ADDITIONAL REVENUE</t>
  </si>
  <si>
    <t>Revenue Increase</t>
  </si>
  <si>
    <t>% of Total</t>
  </si>
  <si>
    <t>Hours</t>
  </si>
  <si>
    <t xml:space="preserve">YOUR FIRM: </t>
  </si>
  <si>
    <t>USD</t>
  </si>
  <si>
    <t>GBP</t>
  </si>
  <si>
    <t>EURO</t>
  </si>
  <si>
    <t>Junior Accountant</t>
  </si>
  <si>
    <t>Senior Accountant</t>
  </si>
  <si>
    <t>Senior Associate</t>
  </si>
  <si>
    <t>CAD</t>
  </si>
  <si>
    <t>Select your preferred currency</t>
  </si>
  <si>
    <t>ENTER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</si>
</sst>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-* #,##0.0_-;\-* #,##0.0_-;_-* &quot;-&quot;??_-;_-@_-"/>
    <numFmt numFmtId="174" formatCode="_-[$£-809]* #,##0.00_-;\-[$£-809]* #,##0.00_-;_-[$£-809]* &quot;-&quot;??_-;_-@_-"/>
    <numFmt numFmtId="175" formatCode="_-[$€-2]\ * #,##0.00_-;\-[$€-2]\ * #,##0.00_-;_-[$€-2]\ 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20"/>
      <color theme="3" tint="0.249977111117893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sz val="12"/>
      <color theme="3" tint="0.249977111117893"/>
      <name val="Aptos Narrow"/>
      <family val="2"/>
      <scheme val="minor"/>
    </font>
    <font>
      <sz val="16"/>
      <color theme="3"/>
      <name val="Aptos Narrow"/>
      <family val="2"/>
      <scheme val="minor"/>
    </font>
    <font>
      <b/>
      <sz val="11"/>
      <color theme="1"/>
      <name val="Aptos Narrow"/>
      <family val="2"/>
    </font>
    <font>
      <b/>
      <sz val="14"/>
      <color theme="4" tint="0.39997558519241921"/>
      <name val="Aptos Narrow"/>
      <family val="2"/>
      <scheme val="minor"/>
    </font>
    <font>
      <b/>
      <sz val="16"/>
      <color rgb="FF00B050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  <font>
      <b/>
      <sz val="12"/>
      <color theme="3" tint="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1" applyFont="1"/>
    <xf numFmtId="0" fontId="0" fillId="0" borderId="0" xfId="0" applyAlignment="1">
      <alignment vertical="center"/>
    </xf>
    <xf numFmtId="43" fontId="4" fillId="2" borderId="0" xfId="1" applyFont="1" applyFill="1" applyAlignment="1">
      <alignment horizontal="center" vertical="center" wrapText="1"/>
    </xf>
    <xf numFmtId="0" fontId="6" fillId="0" borderId="0" xfId="0" applyFont="1"/>
    <xf numFmtId="43" fontId="3" fillId="0" borderId="0" xfId="1" applyFont="1" applyAlignment="1">
      <alignment horizontal="left" vertical="center" wrapText="1" indent="1"/>
    </xf>
    <xf numFmtId="43" fontId="2" fillId="0" borderId="0" xfId="1" applyFont="1" applyAlignment="1">
      <alignment vertical="center"/>
    </xf>
    <xf numFmtId="164" fontId="0" fillId="0" borderId="2" xfId="1" applyNumberFormat="1" applyFont="1" applyBorder="1" applyAlignment="1">
      <alignment vertical="center"/>
    </xf>
    <xf numFmtId="43" fontId="2" fillId="3" borderId="0" xfId="1" applyFont="1" applyFill="1" applyAlignment="1">
      <alignment vertical="center"/>
    </xf>
    <xf numFmtId="0" fontId="10" fillId="0" borderId="0" xfId="0" applyFont="1"/>
    <xf numFmtId="43" fontId="10" fillId="0" borderId="0" xfId="1" applyFont="1"/>
    <xf numFmtId="43" fontId="12" fillId="0" borderId="0" xfId="1" applyFont="1" applyAlignment="1">
      <alignment horizontal="left" vertical="center"/>
    </xf>
    <xf numFmtId="0" fontId="13" fillId="5" borderId="2" xfId="1" applyNumberFormat="1" applyFont="1" applyFill="1" applyBorder="1" applyAlignment="1">
      <alignment horizontal="center" vertical="center" wrapText="1"/>
    </xf>
    <xf numFmtId="43" fontId="15" fillId="0" borderId="0" xfId="1" applyFont="1" applyFill="1" applyAlignment="1">
      <alignment horizontal="left" vertical="center"/>
    </xf>
    <xf numFmtId="164" fontId="13" fillId="5" borderId="2" xfId="1" applyNumberFormat="1" applyFont="1" applyFill="1" applyBorder="1" applyAlignment="1">
      <alignment horizontal="center" vertical="center" wrapText="1"/>
    </xf>
    <xf numFmtId="9" fontId="13" fillId="5" borderId="2" xfId="3" applyFont="1" applyFill="1" applyBorder="1" applyAlignment="1">
      <alignment horizontal="center" vertical="center" wrapText="1"/>
    </xf>
    <xf numFmtId="43" fontId="14" fillId="0" borderId="0" xfId="1" applyFont="1" applyFill="1" applyAlignment="1">
      <alignment horizontal="left" vertical="center" wrapText="1"/>
    </xf>
    <xf numFmtId="9" fontId="13" fillId="0" borderId="0" xfId="3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16" fillId="0" borderId="0" xfId="1" applyFont="1" applyAlignment="1">
      <alignment vertical="center"/>
    </xf>
    <xf numFmtId="9" fontId="16" fillId="0" borderId="0" xfId="1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43" fontId="14" fillId="2" borderId="0" xfId="1" applyFont="1" applyFill="1" applyAlignment="1">
      <alignment horizontal="center" vertical="center" wrapText="1"/>
    </xf>
    <xf numFmtId="43" fontId="7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10" fillId="0" borderId="7" xfId="0" applyNumberFormat="1" applyFont="1" applyBorder="1"/>
    <xf numFmtId="9" fontId="10" fillId="0" borderId="0" xfId="0" applyNumberFormat="1" applyFont="1" applyAlignment="1">
      <alignment horizontal="center"/>
    </xf>
    <xf numFmtId="166" fontId="0" fillId="0" borderId="8" xfId="0" applyNumberFormat="1" applyBorder="1" applyAlignment="1">
      <alignment horizontal="center"/>
    </xf>
    <xf numFmtId="165" fontId="10" fillId="0" borderId="9" xfId="0" applyNumberFormat="1" applyFont="1" applyBorder="1" applyAlignment="1">
      <alignment vertical="center"/>
    </xf>
    <xf numFmtId="9" fontId="10" fillId="0" borderId="3" xfId="0" applyNumberFormat="1" applyFon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11" fillId="0" borderId="3" xfId="1" applyFont="1" applyBorder="1" applyAlignment="1">
      <alignment horizontal="left" vertical="center"/>
    </xf>
    <xf numFmtId="43" fontId="12" fillId="0" borderId="0" xfId="1" applyFont="1" applyAlignment="1">
      <alignment horizontal="left" vertical="center"/>
    </xf>
    <xf numFmtId="43" fontId="14" fillId="4" borderId="0" xfId="1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165" fontId="0" fillId="0" borderId="0" xfId="2" applyNumberFormat="1" applyFont="1"/>
    <xf numFmtId="174" fontId="0" fillId="0" borderId="0" xfId="0" applyNumberFormat="1"/>
    <xf numFmtId="175" fontId="0" fillId="0" borderId="0" xfId="0" applyNumberFormat="1"/>
    <xf numFmtId="43" fontId="19" fillId="0" borderId="0" xfId="1" applyFont="1" applyAlignment="1">
      <alignment horizontal="center" vertical="center"/>
    </xf>
    <xf numFmtId="164" fontId="6" fillId="3" borderId="2" xfId="1" applyNumberFormat="1" applyFont="1" applyFill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4" fontId="9" fillId="0" borderId="1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20" fillId="0" borderId="4" xfId="1" applyNumberFormat="1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9" fontId="22" fillId="0" borderId="0" xfId="0" applyNumberFormat="1" applyFont="1" applyFill="1" applyAlignment="1">
      <alignment horizontal="right" vertical="center"/>
    </xf>
    <xf numFmtId="9" fontId="23" fillId="0" borderId="0" xfId="1" applyNumberFormat="1" applyFont="1" applyBorder="1" applyAlignment="1">
      <alignment vertical="center"/>
    </xf>
    <xf numFmtId="9" fontId="23" fillId="0" borderId="1" xfId="1" applyNumberFormat="1" applyFont="1" applyBorder="1" applyAlignment="1">
      <alignment vertical="center"/>
    </xf>
    <xf numFmtId="9" fontId="23" fillId="3" borderId="0" xfId="1" applyNumberFormat="1" applyFont="1" applyFill="1" applyAlignment="1">
      <alignment vertical="center"/>
    </xf>
    <xf numFmtId="9" fontId="22" fillId="5" borderId="2" xfId="3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Staffing Level</a:t>
            </a:r>
            <a:r>
              <a:rPr lang="en-CA" baseline="0"/>
              <a:t>S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view3D>
      <c:rotX val="50"/>
      <c:rotY val="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023339456140579E-2"/>
          <c:y val="0.19486108277916037"/>
          <c:w val="0.98697668695219565"/>
          <c:h val="0.76194340976838981"/>
        </c:manualLayout>
      </c:layout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0D6-4EA1-9A5D-6043A75AE4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0D6-4EA1-9A5D-6043A75AE4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0D6-4EA1-9A5D-6043A75AE4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0D6-4EA1-9A5D-6043A75AE4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0D6-4EA1-9A5D-6043A75AE49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0D6-4EA1-9A5D-6043A75AE49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0D6-4EA1-9A5D-6043A75AE49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0D6-4EA1-9A5D-6043A75AE49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0D6-4EA1-9A5D-6043A75AE49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0D6-4EA1-9A5D-6043A75AE49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Calculator!$C$11:$G$11</c:f>
              <c:strCache>
                <c:ptCount val="5"/>
                <c:pt idx="0">
                  <c:v> Junior
Accountant </c:v>
                </c:pt>
                <c:pt idx="1">
                  <c:v> Senior
Accountant </c:v>
                </c:pt>
                <c:pt idx="2">
                  <c:v> Manager </c:v>
                </c:pt>
                <c:pt idx="3">
                  <c:v>Senior
Associate</c:v>
                </c:pt>
                <c:pt idx="4">
                  <c:v> Partner </c:v>
                </c:pt>
              </c:strCache>
            </c:strRef>
          </c:cat>
          <c:val>
            <c:numRef>
              <c:f>Calculator!$C$12:$G$12</c:f>
              <c:numCache>
                <c:formatCode>_-* #,##0_-;\-* #,##0_-;_-* "-"??_-;_-@_-</c:formatCode>
                <c:ptCount val="5"/>
                <c:pt idx="0">
                  <c:v>14800</c:v>
                </c:pt>
                <c:pt idx="1">
                  <c:v>9250</c:v>
                </c:pt>
                <c:pt idx="2">
                  <c:v>7400</c:v>
                </c:pt>
                <c:pt idx="3">
                  <c:v>3700</c:v>
                </c:pt>
                <c:pt idx="4">
                  <c:v>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D6-4EA1-9A5D-6043A75AE49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292873</xdr:colOff>
      <xdr:row>4</xdr:row>
      <xdr:rowOff>336176</xdr:rowOff>
    </xdr:from>
    <xdr:to>
      <xdr:col>19</xdr:col>
      <xdr:colOff>160885</xdr:colOff>
      <xdr:row>21</xdr:row>
      <xdr:rowOff>95331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6DA20C-5F13-4703-8B4C-C6B60B000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5484-D7CA-4294-AB18-DB98B81BF94B}">
  <dimension ref="A1:M23"/>
  <sheetViews>
    <sheetView showGridLines="0" tabSelected="1" zoomScale="85" zoomScaleNormal="85" workbookViewId="0">
      <selection activeCell="F24" sqref="F24"/>
    </sheetView>
  </sheetViews>
  <sheetFormatPr defaultRowHeight="15" x14ac:dyDescent="0.25"/>
  <cols>
    <col min="1" max="1" width="28" style="1" customWidth="1"/>
    <col min="2" max="2" width="8.5703125" style="1" customWidth="1"/>
    <col min="3" max="4" width="15.7109375" style="1" bestFit="1" customWidth="1"/>
    <col min="5" max="5" width="15.7109375" bestFit="1" customWidth="1"/>
    <col min="6" max="6" width="16.5703125" bestFit="1" customWidth="1"/>
    <col min="7" max="7" width="15.140625" bestFit="1" customWidth="1"/>
    <col min="8" max="8" width="21.42578125" customWidth="1"/>
    <col min="9" max="9" width="26.28515625" customWidth="1"/>
    <col min="10" max="10" width="7" customWidth="1"/>
  </cols>
  <sheetData>
    <row r="1" spans="1:13" ht="33" customHeight="1" x14ac:dyDescent="0.2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s="2" customFormat="1" ht="39.75" customHeight="1" x14ac:dyDescent="0.25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3" s="2" customFormat="1" ht="25.5" customHeight="1" x14ac:dyDescent="0.25">
      <c r="A3" s="11"/>
      <c r="B3" s="11"/>
      <c r="C3" s="11"/>
      <c r="D3" s="11"/>
      <c r="E3" s="11"/>
      <c r="F3" s="11"/>
      <c r="G3" s="48" t="s">
        <v>35</v>
      </c>
      <c r="H3" s="11"/>
      <c r="I3" s="11"/>
      <c r="J3" s="11"/>
      <c r="K3" s="11"/>
    </row>
    <row r="4" spans="1:13" s="2" customFormat="1" ht="27.75" customHeight="1" x14ac:dyDescent="0.25">
      <c r="A4" s="43" t="s">
        <v>11</v>
      </c>
      <c r="B4" s="43"/>
      <c r="C4" s="43"/>
      <c r="D4" s="43"/>
      <c r="E4" s="43"/>
      <c r="F4" s="43"/>
      <c r="G4" s="12">
        <v>2</v>
      </c>
      <c r="H4" s="13" t="s">
        <v>12</v>
      </c>
    </row>
    <row r="5" spans="1:13" s="2" customFormat="1" ht="27.75" customHeight="1" x14ac:dyDescent="0.25">
      <c r="A5" s="43" t="s">
        <v>13</v>
      </c>
      <c r="B5" s="43"/>
      <c r="C5" s="43"/>
      <c r="D5" s="43"/>
      <c r="E5" s="43"/>
      <c r="F5" s="43"/>
      <c r="G5" s="14" t="s">
        <v>14</v>
      </c>
      <c r="H5" s="13" t="s">
        <v>15</v>
      </c>
    </row>
    <row r="6" spans="1:13" s="2" customFormat="1" ht="27.75" customHeight="1" x14ac:dyDescent="0.25">
      <c r="A6" s="43" t="s">
        <v>16</v>
      </c>
      <c r="B6" s="43"/>
      <c r="C6" s="43"/>
      <c r="D6" s="43"/>
      <c r="E6" s="43"/>
      <c r="F6" s="43"/>
      <c r="G6" s="15">
        <v>0.2</v>
      </c>
      <c r="H6" s="13" t="s">
        <v>17</v>
      </c>
    </row>
    <row r="7" spans="1:13" s="2" customFormat="1" ht="27.75" customHeight="1" x14ac:dyDescent="0.25">
      <c r="A7" s="43" t="s">
        <v>34</v>
      </c>
      <c r="B7" s="43"/>
      <c r="C7" s="43"/>
      <c r="D7" s="43"/>
      <c r="E7" s="43"/>
      <c r="F7" s="43"/>
      <c r="G7" s="60" t="s">
        <v>28</v>
      </c>
      <c r="H7" s="13"/>
    </row>
    <row r="8" spans="1:13" s="2" customFormat="1" ht="27.75" customHeight="1" x14ac:dyDescent="0.25">
      <c r="A8" s="16"/>
      <c r="B8" s="16"/>
      <c r="C8" s="16"/>
      <c r="D8" s="16"/>
      <c r="E8" s="16"/>
      <c r="F8" s="16"/>
      <c r="G8" s="17"/>
      <c r="H8" s="13"/>
    </row>
    <row r="9" spans="1:13" s="2" customFormat="1" ht="24" customHeight="1" x14ac:dyDescent="0.25">
      <c r="A9" s="18" t="s">
        <v>18</v>
      </c>
      <c r="B9" s="18"/>
      <c r="C9" s="5"/>
      <c r="D9" s="5"/>
      <c r="E9" s="5"/>
      <c r="F9" s="5"/>
      <c r="G9" s="5"/>
      <c r="H9" s="5"/>
    </row>
    <row r="10" spans="1:13" s="2" customFormat="1" ht="20.25" customHeight="1" x14ac:dyDescent="0.25">
      <c r="A10" s="19" t="s">
        <v>9</v>
      </c>
      <c r="B10" s="19"/>
      <c r="C10" s="20">
        <v>0.4</v>
      </c>
      <c r="D10" s="20">
        <v>0.25</v>
      </c>
      <c r="E10" s="21">
        <v>0.2</v>
      </c>
      <c r="F10" s="21">
        <v>0.1</v>
      </c>
      <c r="G10" s="21">
        <v>0.05</v>
      </c>
      <c r="H10" s="22">
        <f>SUM(C10:G10)</f>
        <v>1</v>
      </c>
      <c r="M10"/>
    </row>
    <row r="11" spans="1:13" ht="33.75" customHeight="1" x14ac:dyDescent="0.25">
      <c r="C11" s="3" t="s">
        <v>3</v>
      </c>
      <c r="D11" s="3" t="s">
        <v>4</v>
      </c>
      <c r="E11" s="3" t="s">
        <v>0</v>
      </c>
      <c r="F11" s="23" t="s">
        <v>8</v>
      </c>
      <c r="G11" s="3" t="s">
        <v>1</v>
      </c>
      <c r="H11" s="24"/>
      <c r="M11" s="2"/>
    </row>
    <row r="12" spans="1:13" s="2" customFormat="1" ht="25.5" customHeight="1" x14ac:dyDescent="0.25">
      <c r="A12" s="6" t="s">
        <v>2</v>
      </c>
      <c r="B12" s="6"/>
      <c r="C12" s="7">
        <f>$H$12*C10</f>
        <v>14800</v>
      </c>
      <c r="D12" s="7">
        <f t="shared" ref="D12:G12" si="0">$H$12*D10</f>
        <v>9250</v>
      </c>
      <c r="E12" s="7">
        <f t="shared" si="0"/>
        <v>7400</v>
      </c>
      <c r="F12" s="7">
        <f t="shared" si="0"/>
        <v>3700</v>
      </c>
      <c r="G12" s="7">
        <f t="shared" si="0"/>
        <v>1850</v>
      </c>
      <c r="H12" s="14">
        <v>37000</v>
      </c>
    </row>
    <row r="13" spans="1:13" s="2" customFormat="1" ht="25.5" customHeight="1" x14ac:dyDescent="0.25">
      <c r="A13" s="8" t="s">
        <v>5</v>
      </c>
      <c r="B13" s="59" t="str">
        <f>G7</f>
        <v>GBP</v>
      </c>
      <c r="C13" s="49">
        <f>HLOOKUP($G$7,'Rates &amp; Currency'!$B$1:$Z$6,2,FALSE)</f>
        <v>100</v>
      </c>
      <c r="D13" s="49">
        <f>HLOOKUP($G$7,'Rates &amp; Currency'!$B$1:$Z$6,3,FALSE)</f>
        <v>150</v>
      </c>
      <c r="E13" s="49">
        <f>HLOOKUP($G$7,'Rates &amp; Currency'!$B$1:$Z$6,4,FALSE)</f>
        <v>200</v>
      </c>
      <c r="F13" s="49">
        <f>HLOOKUP($G$7,'Rates &amp; Currency'!$B$1:$Z$6,5,FALSE)</f>
        <v>250</v>
      </c>
      <c r="G13" s="49">
        <f>HLOOKUP($G$7,'Rates &amp; Currency'!$B$1:$Z$6,6,FALSE)</f>
        <v>300</v>
      </c>
    </row>
    <row r="14" spans="1:13" s="2" customFormat="1" ht="25.5" customHeight="1" x14ac:dyDescent="0.25">
      <c r="A14" s="6" t="s">
        <v>6</v>
      </c>
      <c r="B14" s="6"/>
      <c r="C14" s="7">
        <f>$G$4</f>
        <v>2</v>
      </c>
      <c r="D14" s="7">
        <f>$G$4</f>
        <v>2</v>
      </c>
      <c r="E14" s="7">
        <f>$G$4</f>
        <v>2</v>
      </c>
      <c r="F14" s="7">
        <f>$G$4</f>
        <v>2</v>
      </c>
      <c r="G14" s="7">
        <f>$G$4</f>
        <v>2</v>
      </c>
    </row>
    <row r="15" spans="1:13" s="2" customFormat="1" ht="29.25" customHeight="1" x14ac:dyDescent="0.25">
      <c r="A15" s="25" t="s">
        <v>7</v>
      </c>
      <c r="B15" s="58" t="str">
        <f>G7</f>
        <v>GBP</v>
      </c>
      <c r="C15" s="50">
        <f>C13*C14*C12</f>
        <v>2960000</v>
      </c>
      <c r="D15" s="50">
        <f>D13*D14*D12</f>
        <v>2775000</v>
      </c>
      <c r="E15" s="50">
        <f>E13*E14*E12</f>
        <v>2960000</v>
      </c>
      <c r="F15" s="50">
        <f>F13*F14*F12</f>
        <v>1850000</v>
      </c>
      <c r="G15" s="50">
        <f>G13*G14*G12</f>
        <v>1110000</v>
      </c>
      <c r="H15" s="51">
        <f>SUM(C15:G15)</f>
        <v>11655000</v>
      </c>
      <c r="I15" s="26" t="s">
        <v>19</v>
      </c>
    </row>
    <row r="16" spans="1:13" s="2" customFormat="1" ht="29.25" customHeight="1" x14ac:dyDescent="0.25">
      <c r="A16" s="27" t="s">
        <v>20</v>
      </c>
      <c r="B16" s="57" t="str">
        <f>G7</f>
        <v>GBP</v>
      </c>
      <c r="C16" s="52">
        <f>IF($G$5="YES", C13*$G$6*C14*C12,0)</f>
        <v>592000</v>
      </c>
      <c r="D16" s="52">
        <f t="shared" ref="D16:G16" si="1">IF($G$5="YES", D13*$G$6*D14*D12,0)</f>
        <v>555000</v>
      </c>
      <c r="E16" s="52">
        <f t="shared" si="1"/>
        <v>592000</v>
      </c>
      <c r="F16" s="52">
        <f t="shared" si="1"/>
        <v>370000</v>
      </c>
      <c r="G16" s="52">
        <f t="shared" si="1"/>
        <v>222000</v>
      </c>
      <c r="H16" s="53">
        <f>SUM(C16:G16)</f>
        <v>2331000</v>
      </c>
      <c r="I16" s="2" t="s">
        <v>21</v>
      </c>
    </row>
    <row r="17" spans="1:10" s="2" customFormat="1" ht="29.25" customHeight="1" thickBot="1" x14ac:dyDescent="0.3">
      <c r="A17" s="28"/>
      <c r="B17" s="28"/>
      <c r="C17" s="28"/>
      <c r="D17" s="28"/>
      <c r="E17" s="29"/>
      <c r="F17" s="29"/>
      <c r="G17" s="56" t="str">
        <f>G7</f>
        <v>GBP</v>
      </c>
      <c r="H17" s="54">
        <f>H15-H16</f>
        <v>9324000</v>
      </c>
      <c r="I17" s="55" t="s">
        <v>22</v>
      </c>
    </row>
    <row r="18" spans="1:10" x14ac:dyDescent="0.25">
      <c r="A18" s="10"/>
      <c r="B18" s="10"/>
      <c r="C18" s="10"/>
      <c r="D18" s="10"/>
      <c r="E18" s="9"/>
      <c r="F18" s="9"/>
      <c r="G18" s="9"/>
      <c r="I18" s="30"/>
    </row>
    <row r="19" spans="1:10" x14ac:dyDescent="0.25">
      <c r="A19" s="10"/>
      <c r="B19" s="10"/>
      <c r="C19" s="10"/>
      <c r="D19" s="10"/>
      <c r="E19" s="9"/>
      <c r="F19" s="9"/>
      <c r="G19" s="9"/>
      <c r="H19" s="31" t="s">
        <v>23</v>
      </c>
      <c r="I19" s="32" t="s">
        <v>24</v>
      </c>
      <c r="J19" s="33" t="s">
        <v>25</v>
      </c>
    </row>
    <row r="20" spans="1:10" x14ac:dyDescent="0.25">
      <c r="H20" s="34">
        <f>H15*I20</f>
        <v>2331000</v>
      </c>
      <c r="I20" s="35">
        <v>0.2</v>
      </c>
      <c r="J20" s="36">
        <f>$G$4*I20</f>
        <v>0.4</v>
      </c>
    </row>
    <row r="21" spans="1:10" x14ac:dyDescent="0.25">
      <c r="H21" s="34">
        <f>H15*I21</f>
        <v>2913750</v>
      </c>
      <c r="I21" s="35">
        <v>0.25</v>
      </c>
      <c r="J21" s="36">
        <f t="shared" ref="J21:J23" si="2">$G$4*I21</f>
        <v>0.5</v>
      </c>
    </row>
    <row r="22" spans="1:10" x14ac:dyDescent="0.25">
      <c r="H22" s="34">
        <f>H15*I22</f>
        <v>4662000</v>
      </c>
      <c r="I22" s="35">
        <v>0.4</v>
      </c>
      <c r="J22" s="36">
        <f t="shared" si="2"/>
        <v>0.8</v>
      </c>
    </row>
    <row r="23" spans="1:10" x14ac:dyDescent="0.25">
      <c r="H23" s="37">
        <f>H15*I23</f>
        <v>5827500</v>
      </c>
      <c r="I23" s="38">
        <v>0.5</v>
      </c>
      <c r="J23" s="39">
        <f t="shared" si="2"/>
        <v>1</v>
      </c>
    </row>
  </sheetData>
  <mergeCells count="6">
    <mergeCell ref="A7:F7"/>
    <mergeCell ref="A1:K1"/>
    <mergeCell ref="A2:K2"/>
    <mergeCell ref="A4:F4"/>
    <mergeCell ref="A5:F5"/>
    <mergeCell ref="A6:F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7ADD0C-D463-4335-96FA-695848FF5BFF}">
          <x14:formula1>
            <xm:f>'Rates &amp; Currency'!$B$1:$E$1</xm:f>
          </x14:formula1>
          <xm:sqref>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FBE2-F870-445E-A211-6BF33615644E}">
  <dimension ref="A1:E6"/>
  <sheetViews>
    <sheetView workbookViewId="0">
      <selection activeCell="K23" sqref="K23"/>
    </sheetView>
  </sheetViews>
  <sheetFormatPr defaultRowHeight="15" x14ac:dyDescent="0.25"/>
  <cols>
    <col min="1" max="1" width="17.7109375" bestFit="1" customWidth="1"/>
    <col min="2" max="2" width="7.7109375" customWidth="1"/>
    <col min="5" max="5" width="9.42578125" bestFit="1" customWidth="1"/>
  </cols>
  <sheetData>
    <row r="1" spans="1:5" x14ac:dyDescent="0.25">
      <c r="B1" s="4" t="s">
        <v>33</v>
      </c>
      <c r="C1" s="40" t="s">
        <v>27</v>
      </c>
      <c r="D1" s="44" t="s">
        <v>28</v>
      </c>
      <c r="E1" s="44" t="s">
        <v>29</v>
      </c>
    </row>
    <row r="2" spans="1:5" x14ac:dyDescent="0.25">
      <c r="A2" t="s">
        <v>30</v>
      </c>
      <c r="B2" s="45">
        <v>200</v>
      </c>
      <c r="C2" s="45">
        <v>150</v>
      </c>
      <c r="D2" s="46">
        <v>100</v>
      </c>
      <c r="E2" s="47">
        <v>130</v>
      </c>
    </row>
    <row r="3" spans="1:5" x14ac:dyDescent="0.25">
      <c r="A3" t="s">
        <v>31</v>
      </c>
      <c r="B3" s="45">
        <v>250</v>
      </c>
      <c r="C3" s="45">
        <v>200</v>
      </c>
      <c r="D3" s="46">
        <v>150</v>
      </c>
      <c r="E3" s="47">
        <v>170</v>
      </c>
    </row>
    <row r="4" spans="1:5" x14ac:dyDescent="0.25">
      <c r="A4" t="s">
        <v>0</v>
      </c>
      <c r="B4" s="45">
        <v>300</v>
      </c>
      <c r="C4" s="45">
        <v>300</v>
      </c>
      <c r="D4" s="46">
        <v>200</v>
      </c>
      <c r="E4" s="47">
        <v>250</v>
      </c>
    </row>
    <row r="5" spans="1:5" x14ac:dyDescent="0.25">
      <c r="A5" t="s">
        <v>32</v>
      </c>
      <c r="B5" s="45">
        <v>350</v>
      </c>
      <c r="C5" s="45">
        <v>350</v>
      </c>
      <c r="D5" s="46">
        <v>250</v>
      </c>
      <c r="E5" s="47">
        <v>300</v>
      </c>
    </row>
    <row r="6" spans="1:5" x14ac:dyDescent="0.25">
      <c r="A6" t="s">
        <v>1</v>
      </c>
      <c r="B6" s="45">
        <v>500</v>
      </c>
      <c r="C6" s="45">
        <v>400</v>
      </c>
      <c r="D6" s="46">
        <v>300</v>
      </c>
      <c r="E6" s="47">
        <v>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Currency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Cullingworth</dc:creator>
  <cp:lastModifiedBy>Russell Cullingworth</cp:lastModifiedBy>
  <dcterms:created xsi:type="dcterms:W3CDTF">2025-08-12T16:33:40Z</dcterms:created>
  <dcterms:modified xsi:type="dcterms:W3CDTF">2026-01-30T20:01:15Z</dcterms:modified>
</cp:coreProperties>
</file>